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lectronic Reports\Education and Labor Cabinet\Department of Education\EKSAFE &amp; WKSAFE Reports\FY 2023\"/>
    </mc:Choice>
  </mc:AlternateContent>
  <xr:revisionPtr revIDLastSave="0" documentId="8_{56A9C4F2-A9F6-4F7B-ACA9-CEAFC94E1E31}" xr6:coauthVersionLast="47" xr6:coauthVersionMax="47" xr10:uidLastSave="{00000000-0000-0000-0000-000000000000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Q2" i="1"/>
  <c r="R11" i="1" l="1"/>
  <c r="F11" i="1"/>
  <c r="D11" i="1"/>
  <c r="G11" i="1"/>
  <c r="H11" i="1"/>
  <c r="O6" i="1"/>
  <c r="O11" i="1" s="1"/>
  <c r="E6" i="1"/>
  <c r="E11" i="1" s="1"/>
  <c r="S10" i="1"/>
  <c r="V10" i="1" s="1"/>
  <c r="S3" i="1"/>
  <c r="V3" i="1" s="1"/>
  <c r="L7" i="1"/>
  <c r="I7" i="1"/>
  <c r="I11" i="1" s="1"/>
  <c r="V7" i="1"/>
  <c r="V4" i="1"/>
  <c r="V8" i="1"/>
  <c r="V9" i="1"/>
  <c r="Q3" i="1"/>
  <c r="Q4" i="1"/>
  <c r="Q5" i="1"/>
  <c r="Q8" i="1"/>
  <c r="Q9" i="1"/>
  <c r="Q10" i="1"/>
  <c r="X3" i="1"/>
  <c r="L6" i="1"/>
  <c r="X6" i="1"/>
  <c r="W11" i="1"/>
  <c r="Y11" i="1"/>
  <c r="T11" i="1"/>
  <c r="P11" i="1"/>
  <c r="M11" i="1"/>
  <c r="J11" i="1"/>
  <c r="C11" i="1"/>
  <c r="S6" i="1"/>
  <c r="V6" i="1" s="1"/>
  <c r="X11" i="1" l="1"/>
  <c r="L11" i="1"/>
  <c r="Q6" i="1"/>
  <c r="Q7" i="1"/>
  <c r="S5" i="1"/>
  <c r="S11" i="1" l="1"/>
  <c r="V5" i="1"/>
  <c r="V2" i="1"/>
  <c r="Q11" i="1" l="1"/>
  <c r="Z3" i="1"/>
  <c r="Z4" i="1"/>
  <c r="Z5" i="1"/>
  <c r="Z6" i="1"/>
  <c r="Z7" i="1"/>
  <c r="Z8" i="1"/>
  <c r="Z9" i="1"/>
  <c r="Z10" i="1"/>
  <c r="Z2" i="1"/>
  <c r="Z11" i="1" l="1"/>
  <c r="V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</t>
        </r>
      </text>
    </comment>
    <comment ref="B3" authorId="1" shapeId="0" xr:uid="{4B076AE6-1B1B-4E1D-8137-0288D384703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</t>
        </r>
      </text>
    </comment>
    <comment ref="B6" authorId="2" shapeId="0" xr:uid="{0441B2D5-8236-4405-8A7F-FCFE76C8B02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</t>
        </r>
      </text>
    </comment>
    <comment ref="B8" authorId="3" shapeId="0" xr:uid="{3325DB43-C04A-46D3-A653-7E429D746DC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</t>
        </r>
      </text>
    </comment>
  </commentList>
</comments>
</file>

<file path=xl/sharedStrings.xml><?xml version="1.0" encoding="utf-8"?>
<sst xmlns="http://schemas.openxmlformats.org/spreadsheetml/2006/main" count="51" uniqueCount="37">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</sst>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5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7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3"/>
  <sheetViews>
    <sheetView tabSelected="1" workbookViewId="0">
      <pane xSplit="3" ySplit="1" topLeftCell="M2" activePane="bottomRight" state="frozen"/>
      <selection pane="topRight" activeCell="D1" sqref="D1"/>
      <selection pane="bottomLeft" activeCell="A2" sqref="A2"/>
      <selection pane="bottomRight" activeCell="C3" sqref="C3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7" width="17.285156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5" width="13.42578125" customWidth="1"/>
    <col min="26" max="26" width="13.7109375" customWidth="1"/>
    <col min="27" max="27" width="13.5703125" customWidth="1"/>
    <col min="28" max="28" width="14.28515625" style="47" bestFit="1" customWidth="1"/>
    <col min="32" max="32" width="16.7109375" customWidth="1"/>
  </cols>
  <sheetData>
    <row r="1" spans="1:32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44" t="s">
        <v>15</v>
      </c>
    </row>
    <row r="2" spans="1:32" x14ac:dyDescent="0.25">
      <c r="A2" s="40" t="s">
        <v>16</v>
      </c>
      <c r="B2" s="1">
        <v>44615</v>
      </c>
      <c r="C2" s="6">
        <v>3531283</v>
      </c>
      <c r="D2" s="7">
        <v>1394891</v>
      </c>
      <c r="E2" s="15"/>
      <c r="F2" s="18"/>
      <c r="G2" s="15"/>
      <c r="H2" s="18"/>
      <c r="I2" s="2"/>
      <c r="J2" s="26"/>
      <c r="K2" s="1"/>
      <c r="L2" s="2"/>
      <c r="M2" s="26"/>
      <c r="N2" s="1">
        <v>45001</v>
      </c>
      <c r="O2" s="2">
        <v>2867.32</v>
      </c>
      <c r="P2" s="21">
        <v>560663</v>
      </c>
      <c r="Q2" s="6">
        <f>D2-SUM(E2:P2)</f>
        <v>786359.68</v>
      </c>
      <c r="R2" s="7"/>
      <c r="S2" s="2"/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13" t="s">
        <v>29</v>
      </c>
      <c r="AB2" s="45">
        <v>1285224</v>
      </c>
    </row>
    <row r="3" spans="1:32" ht="14.25" customHeight="1" x14ac:dyDescent="0.25">
      <c r="A3" s="40" t="s">
        <v>17</v>
      </c>
      <c r="B3" s="1">
        <v>44621</v>
      </c>
      <c r="C3" s="54">
        <v>7593594</v>
      </c>
      <c r="D3" s="7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0" si="0">D3-E3-L3-M3-O3-P3</f>
        <v>105000</v>
      </c>
      <c r="R3" s="7">
        <v>874661</v>
      </c>
      <c r="S3" s="2">
        <f>69370.98+90428.33+362108.52</f>
        <v>521907.83</v>
      </c>
      <c r="T3" s="21"/>
      <c r="U3" s="29"/>
      <c r="V3" s="6">
        <f>R3-S3-T3</f>
        <v>352753.17</v>
      </c>
      <c r="W3" s="7">
        <f>2671500+3942433</f>
        <v>6613933</v>
      </c>
      <c r="X3" s="8">
        <f>450000+2221500</f>
        <v>2671500</v>
      </c>
      <c r="Y3" s="23"/>
      <c r="Z3" s="9">
        <f t="shared" ref="Z3:Z10" si="1">W3-X3-Y3</f>
        <v>3942433</v>
      </c>
      <c r="AA3" s="13" t="s">
        <v>29</v>
      </c>
      <c r="AB3" s="52">
        <v>4168933</v>
      </c>
      <c r="AF3" s="53"/>
    </row>
    <row r="4" spans="1:32" ht="14.25" customHeight="1" x14ac:dyDescent="0.25">
      <c r="A4" s="40" t="s">
        <v>18</v>
      </c>
      <c r="B4" s="1">
        <v>44623</v>
      </c>
      <c r="C4" s="6">
        <v>1000</v>
      </c>
      <c r="D4" s="7"/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0"/>
        <v>0</v>
      </c>
      <c r="R4" s="7">
        <v>1000</v>
      </c>
      <c r="S4" s="2">
        <v>1000</v>
      </c>
      <c r="T4" s="21"/>
      <c r="U4" s="29"/>
      <c r="V4" s="6">
        <f t="shared" ref="V4:V10" si="2">R4-S4-T4</f>
        <v>0</v>
      </c>
      <c r="W4" s="7"/>
      <c r="X4" s="8"/>
      <c r="Y4" s="23"/>
      <c r="Z4" s="9">
        <f t="shared" si="1"/>
        <v>0</v>
      </c>
      <c r="AA4" s="13" t="s">
        <v>29</v>
      </c>
      <c r="AB4" s="45" t="s">
        <v>29</v>
      </c>
      <c r="AF4" s="49"/>
    </row>
    <row r="5" spans="1:32" ht="14.25" customHeight="1" x14ac:dyDescent="0.25">
      <c r="A5" s="40" t="s">
        <v>19</v>
      </c>
      <c r="B5" s="1">
        <v>44628</v>
      </c>
      <c r="C5" s="6">
        <v>10739</v>
      </c>
      <c r="D5" s="7"/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0"/>
        <v>0</v>
      </c>
      <c r="R5" s="7">
        <v>10739</v>
      </c>
      <c r="S5" s="2">
        <f>2944.4+1027</f>
        <v>3971.4</v>
      </c>
      <c r="T5" s="21"/>
      <c r="U5" s="29"/>
      <c r="V5" s="6">
        <f t="shared" si="2"/>
        <v>6767.6</v>
      </c>
      <c r="W5" s="7"/>
      <c r="X5" s="8"/>
      <c r="Y5" s="23"/>
      <c r="Z5" s="9">
        <f t="shared" si="1"/>
        <v>0</v>
      </c>
      <c r="AA5" s="13" t="s">
        <v>29</v>
      </c>
      <c r="AB5" s="45" t="s">
        <v>29</v>
      </c>
      <c r="AF5" s="49"/>
    </row>
    <row r="6" spans="1:32" ht="14.25" customHeight="1" x14ac:dyDescent="0.25">
      <c r="A6" s="40" t="s">
        <v>20</v>
      </c>
      <c r="B6" s="1">
        <v>44630</v>
      </c>
      <c r="C6" s="6">
        <v>2858269.97</v>
      </c>
      <c r="D6" s="7">
        <v>760431.97</v>
      </c>
      <c r="E6" s="15">
        <f>2645.3+1279.67+3961.31+9186.5+20000+10871.6+6235.08</f>
        <v>54179.46</v>
      </c>
      <c r="F6" s="18">
        <v>6423.11</v>
      </c>
      <c r="G6" s="15"/>
      <c r="H6" s="18"/>
      <c r="I6" s="2"/>
      <c r="J6" s="26"/>
      <c r="K6" s="1">
        <v>45048</v>
      </c>
      <c r="L6" s="2">
        <f>2250+4858.6</f>
        <v>7108.6</v>
      </c>
      <c r="M6" s="26"/>
      <c r="N6" s="1"/>
      <c r="O6" s="2">
        <f>6158+37802.4+7708+15463.24+12228.55+7824.51</f>
        <v>87184.7</v>
      </c>
      <c r="P6" s="21">
        <v>7754.77</v>
      </c>
      <c r="Q6" s="6">
        <f t="shared" si="0"/>
        <v>604204.44000000006</v>
      </c>
      <c r="R6" s="7">
        <v>257838</v>
      </c>
      <c r="S6" s="2">
        <f>11097.81+3916.87+4975.91+5418.57</f>
        <v>25409.16</v>
      </c>
      <c r="T6" s="21"/>
      <c r="U6" s="29"/>
      <c r="V6" s="6">
        <f t="shared" si="2"/>
        <v>232428.84</v>
      </c>
      <c r="W6" s="7">
        <v>1840000</v>
      </c>
      <c r="X6" s="8">
        <f>1725000+105000</f>
        <v>1830000</v>
      </c>
      <c r="Y6" s="23">
        <v>10000</v>
      </c>
      <c r="Z6" s="9">
        <f t="shared" si="1"/>
        <v>0</v>
      </c>
      <c r="AA6" s="13" t="s">
        <v>29</v>
      </c>
      <c r="AB6" s="45">
        <v>1321597.97</v>
      </c>
      <c r="AF6" s="50"/>
    </row>
    <row r="7" spans="1:32" ht="14.25" customHeight="1" x14ac:dyDescent="0.25">
      <c r="A7" s="40" t="s">
        <v>21</v>
      </c>
      <c r="B7" s="1">
        <v>44644</v>
      </c>
      <c r="C7" s="6">
        <v>115636.19</v>
      </c>
      <c r="D7" s="7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0"/>
        <v>78239.61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1"/>
        <v>0</v>
      </c>
      <c r="AA7" s="13" t="s">
        <v>29</v>
      </c>
      <c r="AB7" s="45" t="s">
        <v>29</v>
      </c>
    </row>
    <row r="8" spans="1:32" x14ac:dyDescent="0.25">
      <c r="A8" s="40" t="s">
        <v>22</v>
      </c>
      <c r="B8" s="1">
        <v>44644</v>
      </c>
      <c r="C8" s="6">
        <v>6519259</v>
      </c>
      <c r="D8" s="10">
        <v>6512459</v>
      </c>
      <c r="E8" s="16">
        <v>101732.95</v>
      </c>
      <c r="F8" s="19">
        <v>44267.05</v>
      </c>
      <c r="G8" s="16"/>
      <c r="H8" s="19">
        <v>13041.2</v>
      </c>
      <c r="I8" s="11">
        <v>100890.03</v>
      </c>
      <c r="J8" s="27">
        <v>53868</v>
      </c>
      <c r="K8" s="31"/>
      <c r="L8" s="11"/>
      <c r="M8" s="27"/>
      <c r="N8" s="31">
        <v>45048</v>
      </c>
      <c r="O8" s="11">
        <v>949457.63</v>
      </c>
      <c r="P8" s="22">
        <v>549163.6</v>
      </c>
      <c r="Q8" s="6">
        <f t="shared" si="0"/>
        <v>4912104.82</v>
      </c>
      <c r="R8" s="10">
        <v>0</v>
      </c>
      <c r="S8" s="11"/>
      <c r="T8" s="22"/>
      <c r="U8" s="30"/>
      <c r="V8" s="6">
        <f t="shared" si="2"/>
        <v>0</v>
      </c>
      <c r="W8" s="10">
        <v>6800</v>
      </c>
      <c r="X8" s="12">
        <v>6800</v>
      </c>
      <c r="Y8" s="24"/>
      <c r="Z8" s="9">
        <f t="shared" si="1"/>
        <v>0</v>
      </c>
      <c r="AA8" s="48">
        <v>8789665.4000000004</v>
      </c>
      <c r="AB8" s="45">
        <v>3680966.5</v>
      </c>
      <c r="AF8" s="50"/>
    </row>
    <row r="9" spans="1:32" x14ac:dyDescent="0.25">
      <c r="A9" s="40" t="s">
        <v>23</v>
      </c>
      <c r="B9" s="1">
        <v>44672</v>
      </c>
      <c r="C9" s="6">
        <v>78000</v>
      </c>
      <c r="D9" s="7">
        <v>48000</v>
      </c>
      <c r="E9" s="15">
        <v>27576.66</v>
      </c>
      <c r="F9" s="18"/>
      <c r="G9" s="15"/>
      <c r="H9" s="18"/>
      <c r="I9" s="2"/>
      <c r="J9" s="26"/>
      <c r="K9" s="1"/>
      <c r="L9" s="2"/>
      <c r="M9" s="26"/>
      <c r="N9" s="1"/>
      <c r="O9" s="2">
        <v>5000</v>
      </c>
      <c r="P9" s="21"/>
      <c r="Q9" s="6">
        <f t="shared" si="0"/>
        <v>15423.34</v>
      </c>
      <c r="R9" s="7">
        <v>30000</v>
      </c>
      <c r="S9" s="2"/>
      <c r="T9" s="22"/>
      <c r="U9" s="30"/>
      <c r="V9" s="6">
        <f t="shared" si="2"/>
        <v>30000</v>
      </c>
      <c r="W9" s="7"/>
      <c r="X9" s="8"/>
      <c r="Y9" s="23"/>
      <c r="Z9" s="9">
        <f t="shared" si="1"/>
        <v>0</v>
      </c>
      <c r="AA9" s="13" t="s">
        <v>29</v>
      </c>
      <c r="AB9" s="45" t="s">
        <v>29</v>
      </c>
    </row>
    <row r="10" spans="1:32" x14ac:dyDescent="0.25">
      <c r="A10" s="40" t="s">
        <v>24</v>
      </c>
      <c r="B10" s="1">
        <v>44685</v>
      </c>
      <c r="C10" s="6">
        <v>616804</v>
      </c>
      <c r="D10" s="7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0"/>
        <v>0</v>
      </c>
      <c r="R10" s="7">
        <v>593648</v>
      </c>
      <c r="S10" s="2">
        <f>70209+160050+30784</f>
        <v>261043</v>
      </c>
      <c r="T10" s="26"/>
      <c r="U10" s="29"/>
      <c r="V10" s="6">
        <f t="shared" si="2"/>
        <v>332605</v>
      </c>
      <c r="W10" s="7"/>
      <c r="X10" s="8"/>
      <c r="Y10" s="23"/>
      <c r="Z10" s="9">
        <f t="shared" si="1"/>
        <v>0</v>
      </c>
      <c r="AA10" s="13" t="s">
        <v>29</v>
      </c>
      <c r="AB10" s="45" t="s">
        <v>29</v>
      </c>
      <c r="AF10" s="49"/>
    </row>
    <row r="11" spans="1:32" ht="15.75" thickBot="1" x14ac:dyDescent="0.3">
      <c r="A11" s="41"/>
      <c r="B11" s="42" t="s">
        <v>6</v>
      </c>
      <c r="C11" s="43">
        <f t="shared" ref="C11:J11" si="3">SUM(C2:C10)</f>
        <v>21324585.16</v>
      </c>
      <c r="D11" s="32">
        <f>SUM(D2:D10)</f>
        <v>8948036.6600000001</v>
      </c>
      <c r="E11" s="33">
        <f>SUM(E2:E10)</f>
        <v>191266.63</v>
      </c>
      <c r="F11" s="34">
        <f>SUM(F2:F10)</f>
        <v>50690.16</v>
      </c>
      <c r="G11" s="33">
        <f t="shared" si="3"/>
        <v>0</v>
      </c>
      <c r="H11" s="34">
        <f t="shared" si="3"/>
        <v>13041.2</v>
      </c>
      <c r="I11" s="33">
        <f t="shared" si="3"/>
        <v>124879.37</v>
      </c>
      <c r="J11" s="34">
        <f t="shared" si="3"/>
        <v>53868</v>
      </c>
      <c r="K11" s="33"/>
      <c r="L11" s="33">
        <f>SUM(L2:L10)</f>
        <v>30377.620000000003</v>
      </c>
      <c r="M11" s="34">
        <f>SUM(M2:M10)</f>
        <v>0</v>
      </c>
      <c r="N11" s="33"/>
      <c r="O11" s="33">
        <f t="shared" ref="O11:T11" si="4">SUM(O2:O10)</f>
        <v>1062478.1499999999</v>
      </c>
      <c r="P11" s="34">
        <f t="shared" si="4"/>
        <v>1117581.3700000001</v>
      </c>
      <c r="Q11" s="36">
        <f t="shared" si="4"/>
        <v>6501331.8900000006</v>
      </c>
      <c r="R11" s="32">
        <f>SUM(R2:R10)</f>
        <v>1779423.5</v>
      </c>
      <c r="S11" s="33">
        <f t="shared" si="4"/>
        <v>824868.89</v>
      </c>
      <c r="T11" s="34">
        <f t="shared" si="4"/>
        <v>0</v>
      </c>
      <c r="U11" s="33"/>
      <c r="V11" s="36">
        <f>SUM(V2:V10)</f>
        <v>954554.61</v>
      </c>
      <c r="W11" s="32">
        <f>SUM(W2:W10)</f>
        <v>10597125</v>
      </c>
      <c r="X11" s="33">
        <f>SUM(X2:X10)</f>
        <v>6644692</v>
      </c>
      <c r="Y11" s="34">
        <f>SUM(Y2:Y10)</f>
        <v>10000</v>
      </c>
      <c r="Z11" s="36">
        <f>SUM(Z2:Z10)</f>
        <v>3942433</v>
      </c>
      <c r="AA11" s="35"/>
      <c r="AB11" s="46"/>
    </row>
    <row r="13" spans="1:32" x14ac:dyDescent="0.25">
      <c r="C13" s="51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Hays, Jennifer (LRC)</cp:lastModifiedBy>
  <cp:lastPrinted>2022-11-07T14:19:24Z</cp:lastPrinted>
  <dcterms:created xsi:type="dcterms:W3CDTF">2022-04-11T14:40:03Z</dcterms:created>
  <dcterms:modified xsi:type="dcterms:W3CDTF">2023-05-10T20:27:51Z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